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2B19E7D9-E409-4082-A9B8-11ABADCE42E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pdateret satser" sheetId="2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G40" i="2" l="1"/>
  <c r="F40" i="2"/>
  <c r="E40" i="2"/>
  <c r="D40" i="2"/>
  <c r="G39" i="2"/>
  <c r="F39" i="2"/>
  <c r="E39" i="2"/>
  <c r="D39" i="2"/>
  <c r="G37" i="2"/>
  <c r="F37" i="2"/>
  <c r="E37" i="2"/>
  <c r="D37" i="2"/>
  <c r="G38" i="2"/>
  <c r="F38" i="2"/>
  <c r="E38" i="2"/>
  <c r="D38" i="2"/>
  <c r="G35" i="2"/>
  <c r="F35" i="2"/>
  <c r="E35" i="2"/>
  <c r="D35" i="2"/>
  <c r="G25" i="2" l="1"/>
  <c r="F25" i="2"/>
  <c r="E25" i="2"/>
  <c r="G27" i="2" l="1"/>
  <c r="F27" i="2"/>
  <c r="F26" i="2"/>
  <c r="F11" i="2"/>
  <c r="F45" i="2" s="1"/>
  <c r="E26" i="2"/>
  <c r="D26" i="2"/>
  <c r="E27" i="2"/>
  <c r="D27" i="2"/>
  <c r="G11" i="2"/>
  <c r="G45" i="2" s="1"/>
  <c r="E11" i="2"/>
  <c r="E45" i="2" s="1"/>
  <c r="D11" i="2"/>
  <c r="D45" i="2" s="1"/>
  <c r="D25" i="2" l="1"/>
  <c r="D29" i="2" s="1"/>
  <c r="E29" i="2"/>
  <c r="E30" i="2" s="1"/>
  <c r="F29" i="2"/>
  <c r="G29" i="2"/>
  <c r="F30" i="2" l="1"/>
  <c r="E31" i="2"/>
  <c r="E43" i="2" s="1"/>
  <c r="E47" i="2" s="1"/>
  <c r="D30" i="2"/>
  <c r="G30" i="2"/>
  <c r="F31" i="2" l="1"/>
  <c r="F43" i="2" s="1"/>
  <c r="F47" i="2" s="1"/>
  <c r="G31" i="2"/>
  <c r="D31" i="2"/>
  <c r="G43" i="2" l="1"/>
  <c r="G47" i="2" s="1"/>
  <c r="D43" i="2"/>
  <c r="D47" i="2" s="1"/>
</calcChain>
</file>

<file path=xl/sharedStrings.xml><?xml version="1.0" encoding="utf-8"?>
<sst xmlns="http://schemas.openxmlformats.org/spreadsheetml/2006/main" count="41" uniqueCount="39">
  <si>
    <t>Beregning af omkostning til medarbejder</t>
  </si>
  <si>
    <t>Antal timer pr. år.</t>
  </si>
  <si>
    <t>Antal ferietimer pr. år.</t>
  </si>
  <si>
    <t>Antal feriefritimer pr. år.</t>
  </si>
  <si>
    <t>Pensionsbidrag - medarbejder</t>
  </si>
  <si>
    <t>Pensionsbidrag - arbejdsgiver</t>
  </si>
  <si>
    <t>Lønsumsafgiftsprocent</t>
  </si>
  <si>
    <t>Årlig udgift</t>
  </si>
  <si>
    <t>Årsløn</t>
  </si>
  <si>
    <t>ATP</t>
  </si>
  <si>
    <t>Lønsumsafgift</t>
  </si>
  <si>
    <t>Ferietillæg</t>
  </si>
  <si>
    <t>Faste årlige bidrag</t>
  </si>
  <si>
    <t>Samlet omkostning - årlig omkostning</t>
  </si>
  <si>
    <t>Effektiv betaling pr. time</t>
  </si>
  <si>
    <t>Arbejdsskadeforsikring (vejledende)</t>
  </si>
  <si>
    <t>Månedsløn/timeløn</t>
  </si>
  <si>
    <t>Uddannet</t>
  </si>
  <si>
    <t>Konsultations-</t>
  </si>
  <si>
    <t>*) Eksemplet tager udgangspunkt i løn for en sygeplejerske på løntrin 2.</t>
  </si>
  <si>
    <t>**) Eksemplet tager udgangspunkt i løn for en lægesekretær på trin 31 i område 4.</t>
  </si>
  <si>
    <t>Andet</t>
  </si>
  <si>
    <t>***) Eksemplet tager udgangspunkt i løn for en en ikke uddannet lægesekretær (eks. medicinstuderende, so-su assistent m.v.).</t>
  </si>
  <si>
    <t>sygeplejerske*</t>
  </si>
  <si>
    <t>Sekretær**</t>
  </si>
  <si>
    <t>klinikpersonale***</t>
  </si>
  <si>
    <t>Ansat læge****</t>
  </si>
  <si>
    <t>Arbejdsgivernes uddannelsesbidrag (AUB) (2020)</t>
  </si>
  <si>
    <t>Barsel.dk (2020)</t>
  </si>
  <si>
    <t>Finansieringsbidrag (2020)</t>
  </si>
  <si>
    <t>Arbejdsmarkedets Fond for Udstationerede (AFU) (2020)</t>
  </si>
  <si>
    <t>Lønmodtagernes Feriemidler - administrationsbidrag (2020)</t>
  </si>
  <si>
    <t>Arbejdsmarkedets erhvervssygdomssikring (AES) (2020)</t>
  </si>
  <si>
    <t>Estimeret sygdom, pause og helligdage</t>
  </si>
  <si>
    <t>Administrationsbidrag (kursus, personaleomkostninger mv.)</t>
  </si>
  <si>
    <t>Antal effektive timer, ex. Ferie, sygdom, kursus mv.</t>
  </si>
  <si>
    <t>Kitteltillæg / øvrige tillæg</t>
  </si>
  <si>
    <t>****) Aftalefrihed. Ingen overenskomst på nuværende tidspunkt.</t>
  </si>
  <si>
    <t>Beregningerne er baseret på en fuldtidsansættelse med aktuel løn pr. 1. januar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</si>
</sst>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0.0%"/>
    <numFmt numFmtId="166" formatCode="_(* #,##0.00_);_(* \(#,##0.00\);_(* &quot;-&quot;_);_(@_)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u val="singleAccounting"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</font>
    <font>
      <sz val="11"/>
      <name val="Arial"/>
      <family val="2"/>
    </font>
    <font>
      <u val="singleAccounting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5" fontId="0" fillId="0" borderId="0" xfId="1" applyNumberFormat="1" applyFont="1"/>
    <xf numFmtId="10" fontId="0" fillId="0" borderId="0" xfId="1" applyNumberFormat="1" applyFont="1"/>
    <xf numFmtId="164" fontId="2" fillId="0" borderId="0" xfId="0" applyNumberFormat="1" applyFont="1"/>
    <xf numFmtId="164" fontId="4" fillId="0" borderId="0" xfId="0" applyNumberFormat="1" applyFont="1"/>
    <xf numFmtId="10" fontId="0" fillId="0" borderId="0" xfId="0" applyNumberFormat="1"/>
    <xf numFmtId="164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0" fontId="8" fillId="0" borderId="0" xfId="0" applyFont="1" applyAlignment="1">
      <alignment vertical="center"/>
    </xf>
    <xf numFmtId="164" fontId="9" fillId="2" borderId="0" xfId="0" applyNumberFormat="1" applyFont="1" applyFill="1"/>
    <xf numFmtId="164" fontId="9" fillId="0" borderId="0" xfId="0" applyNumberFormat="1" applyFont="1"/>
    <xf numFmtId="164" fontId="10" fillId="0" borderId="0" xfId="0" applyNumberFormat="1" applyFont="1"/>
    <xf numFmtId="164" fontId="0" fillId="0" borderId="0" xfId="0" applyNumberFormat="1" applyAlignment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dberet.virk.dk/ny-ferielov" TargetMode="External"/><Relationship Id="rId1" Type="http://schemas.openxmlformats.org/officeDocument/2006/relationships/hyperlink" Target="https://indberet.virk.dk/arbejdsmarkedets-fond-for-udstationerede/arbejdsmarkedets-fond-for-udstationerede-af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zoomScale="70" zoomScaleNormal="70" workbookViewId="0">
      <selection activeCell="D9" sqref="D9"/>
    </sheetView>
  </sheetViews>
  <sheetFormatPr defaultColWidth="9" defaultRowHeight="14" x14ac:dyDescent="0.3"/>
  <cols>
    <col min="1" max="1" width="34.25" style="2" customWidth="1"/>
    <col min="2" max="2" width="9.5" style="2" customWidth="1"/>
    <col min="3" max="3" width="9" style="2"/>
    <col min="4" max="7" width="17.58203125" style="2" customWidth="1"/>
    <col min="9" max="16384" width="9" style="2"/>
  </cols>
  <sheetData>
    <row r="1" spans="1:9" ht="20" x14ac:dyDescent="0.4">
      <c r="A1" s="1" t="s">
        <v>0</v>
      </c>
    </row>
    <row r="2" spans="1:9" x14ac:dyDescent="0.3">
      <c r="A2" s="2" t="s">
        <v>38</v>
      </c>
    </row>
    <row r="3" spans="1:9" ht="14.5" x14ac:dyDescent="0.3">
      <c r="I3" s="14"/>
    </row>
    <row r="4" spans="1:9" x14ac:dyDescent="0.3">
      <c r="D4" s="3"/>
      <c r="E4" s="3"/>
      <c r="F4" s="3"/>
    </row>
    <row r="5" spans="1:9" x14ac:dyDescent="0.3">
      <c r="D5" s="3"/>
      <c r="E5" s="3"/>
      <c r="F5" s="3"/>
      <c r="G5"/>
    </row>
    <row r="6" spans="1:9" ht="17" x14ac:dyDescent="0.6">
      <c r="D6" s="3" t="s">
        <v>18</v>
      </c>
      <c r="E6" s="3" t="s">
        <v>17</v>
      </c>
      <c r="F6" s="3" t="s">
        <v>21</v>
      </c>
      <c r="G6" s="11"/>
    </row>
    <row r="7" spans="1:9" ht="17" x14ac:dyDescent="0.6">
      <c r="D7" s="11" t="s">
        <v>23</v>
      </c>
      <c r="E7" s="11" t="s">
        <v>24</v>
      </c>
      <c r="F7" s="11" t="s">
        <v>25</v>
      </c>
      <c r="G7" s="11" t="s">
        <v>26</v>
      </c>
    </row>
    <row r="9" spans="1:9" x14ac:dyDescent="0.3">
      <c r="A9" s="2" t="s">
        <v>1</v>
      </c>
      <c r="D9" s="2">
        <v>1924</v>
      </c>
      <c r="E9" s="2">
        <v>1924</v>
      </c>
      <c r="F9" s="2">
        <v>1924</v>
      </c>
      <c r="G9" s="2">
        <v>1924</v>
      </c>
      <c r="I9" s="12"/>
    </row>
    <row r="11" spans="1:9" x14ac:dyDescent="0.3">
      <c r="A11" s="2" t="s">
        <v>2</v>
      </c>
      <c r="D11" s="2">
        <f>37*5</f>
        <v>185</v>
      </c>
      <c r="E11" s="2">
        <f>37*5</f>
        <v>185</v>
      </c>
      <c r="F11" s="2">
        <f>37*5</f>
        <v>185</v>
      </c>
      <c r="G11" s="2">
        <f>37*5</f>
        <v>185</v>
      </c>
    </row>
    <row r="12" spans="1:9" x14ac:dyDescent="0.3">
      <c r="A12" s="2" t="s">
        <v>3</v>
      </c>
      <c r="D12" s="2">
        <v>37</v>
      </c>
      <c r="E12" s="2">
        <v>37</v>
      </c>
      <c r="F12" s="2">
        <v>37</v>
      </c>
      <c r="G12" s="2">
        <v>37</v>
      </c>
    </row>
    <row r="13" spans="1:9" x14ac:dyDescent="0.3">
      <c r="A13" s="2" t="s">
        <v>11</v>
      </c>
      <c r="D13" s="8">
        <v>1.95E-2</v>
      </c>
      <c r="E13" s="8">
        <v>1.95E-2</v>
      </c>
      <c r="F13" s="8">
        <v>1.95E-2</v>
      </c>
      <c r="G13" s="8">
        <v>1.95E-2</v>
      </c>
      <c r="I13" s="12"/>
    </row>
    <row r="14" spans="1:9" x14ac:dyDescent="0.3">
      <c r="A14" s="2" t="s">
        <v>33</v>
      </c>
      <c r="D14" s="8">
        <v>0.13500000000000001</v>
      </c>
      <c r="E14" s="8">
        <v>0.13500000000000001</v>
      </c>
      <c r="F14" s="8">
        <v>0.13500000000000001</v>
      </c>
      <c r="G14" s="8">
        <v>0.13500000000000001</v>
      </c>
    </row>
    <row r="16" spans="1:9" x14ac:dyDescent="0.3">
      <c r="A16" s="2" t="s">
        <v>4</v>
      </c>
      <c r="D16" s="4">
        <v>0.06</v>
      </c>
      <c r="E16" s="4">
        <v>5.5E-2</v>
      </c>
      <c r="F16" s="4">
        <v>5.5E-2</v>
      </c>
      <c r="G16" s="4">
        <v>5.8299999999999998E-2</v>
      </c>
    </row>
    <row r="17" spans="1:9" x14ac:dyDescent="0.3">
      <c r="A17" s="2" t="s">
        <v>5</v>
      </c>
      <c r="D17" s="4">
        <v>0.12</v>
      </c>
      <c r="E17" s="4">
        <v>0.11</v>
      </c>
      <c r="F17" s="4">
        <v>0.11</v>
      </c>
      <c r="G17" s="4">
        <v>0.1166</v>
      </c>
    </row>
    <row r="18" spans="1:9" x14ac:dyDescent="0.3">
      <c r="D18" s="4"/>
      <c r="E18" s="4"/>
      <c r="F18" s="4"/>
      <c r="G18" s="4"/>
    </row>
    <row r="19" spans="1:9" customFormat="1" x14ac:dyDescent="0.3">
      <c r="A19" s="2" t="s">
        <v>6</v>
      </c>
      <c r="B19" s="2"/>
      <c r="C19" s="2"/>
      <c r="D19" s="5">
        <v>4.1200000000000001E-2</v>
      </c>
      <c r="E19" s="5">
        <v>4.1200000000000001E-2</v>
      </c>
      <c r="F19" s="5">
        <v>4.1200000000000001E-2</v>
      </c>
      <c r="G19" s="5">
        <v>4.1200000000000001E-2</v>
      </c>
      <c r="I19" s="2"/>
    </row>
    <row r="21" spans="1:9" customFormat="1" x14ac:dyDescent="0.3">
      <c r="A21" s="6" t="s">
        <v>7</v>
      </c>
      <c r="B21" s="2"/>
      <c r="C21" s="2"/>
      <c r="D21" s="2"/>
      <c r="E21" s="2"/>
      <c r="F21" s="2"/>
      <c r="G21" s="2"/>
      <c r="I21" s="2"/>
    </row>
    <row r="22" spans="1:9" customFormat="1" x14ac:dyDescent="0.3">
      <c r="A22" s="2" t="s">
        <v>16</v>
      </c>
      <c r="B22" s="2"/>
      <c r="C22" s="2"/>
      <c r="D22" s="15">
        <v>39415.589999999997</v>
      </c>
      <c r="E22" s="15">
        <v>31939.43</v>
      </c>
      <c r="F22" s="15">
        <v>26969.9</v>
      </c>
      <c r="G22" s="15">
        <v>62221.17</v>
      </c>
      <c r="I22" s="2"/>
    </row>
    <row r="23" spans="1:9" customFormat="1" x14ac:dyDescent="0.3">
      <c r="A23" s="2" t="s">
        <v>36</v>
      </c>
      <c r="B23" s="2"/>
      <c r="C23" s="2"/>
      <c r="D23" s="15">
        <v>250</v>
      </c>
      <c r="E23" s="15">
        <v>0</v>
      </c>
      <c r="F23" s="15">
        <v>0</v>
      </c>
      <c r="G23" s="15">
        <v>0</v>
      </c>
      <c r="I23" s="2"/>
    </row>
    <row r="25" spans="1:9" customFormat="1" x14ac:dyDescent="0.3">
      <c r="A25" s="2" t="s">
        <v>8</v>
      </c>
      <c r="B25" s="2"/>
      <c r="C25" s="2"/>
      <c r="D25" s="2">
        <f>D22*12+D23*12</f>
        <v>475987.07999999996</v>
      </c>
      <c r="E25" s="2">
        <f t="shared" ref="E25:G25" si="0">E22*12+E23*12</f>
        <v>383273.16000000003</v>
      </c>
      <c r="F25" s="2">
        <f t="shared" si="0"/>
        <v>323638.80000000005</v>
      </c>
      <c r="G25" s="2">
        <f t="shared" si="0"/>
        <v>746654.04</v>
      </c>
      <c r="I25" s="2"/>
    </row>
    <row r="26" spans="1:9" customFormat="1" x14ac:dyDescent="0.3">
      <c r="A26" s="2" t="s">
        <v>5</v>
      </c>
      <c r="B26" s="2"/>
      <c r="C26" s="2"/>
      <c r="D26" s="2">
        <f>+D22*12*D17</f>
        <v>56758.449599999993</v>
      </c>
      <c r="E26" s="2">
        <f>+E22*12*E17</f>
        <v>42160.047600000005</v>
      </c>
      <c r="F26" s="2">
        <f>+F22*12*F17</f>
        <v>35600.268000000004</v>
      </c>
      <c r="G26" s="2">
        <f>+G22*12*G17</f>
        <v>87059.861063999997</v>
      </c>
      <c r="I26" s="2"/>
    </row>
    <row r="27" spans="1:9" customFormat="1" ht="17" x14ac:dyDescent="0.6">
      <c r="A27" s="2" t="s">
        <v>9</v>
      </c>
      <c r="B27" s="2"/>
      <c r="C27" s="2"/>
      <c r="D27" s="17">
        <f>94.65*2*12</f>
        <v>2271.6000000000004</v>
      </c>
      <c r="E27" s="17">
        <f t="shared" ref="E27:G27" si="1">94.65*2*12</f>
        <v>2271.6000000000004</v>
      </c>
      <c r="F27" s="17">
        <f t="shared" si="1"/>
        <v>2271.6000000000004</v>
      </c>
      <c r="G27" s="17">
        <f t="shared" si="1"/>
        <v>2271.6000000000004</v>
      </c>
      <c r="I27" s="2"/>
    </row>
    <row r="29" spans="1:9" customFormat="1" x14ac:dyDescent="0.3">
      <c r="A29" s="2"/>
      <c r="B29" s="2"/>
      <c r="C29" s="2"/>
      <c r="D29" s="2">
        <f>SUM(D25:D28)</f>
        <v>535017.12959999999</v>
      </c>
      <c r="E29" s="2">
        <f>SUM(E25:E28)</f>
        <v>427704.8076</v>
      </c>
      <c r="F29" s="2">
        <f>SUM(F25:F28)</f>
        <v>361510.66800000001</v>
      </c>
      <c r="G29" s="2">
        <f>SUM(G25:G28)</f>
        <v>835985.50106400007</v>
      </c>
      <c r="I29" s="2"/>
    </row>
    <row r="30" spans="1:9" customFormat="1" x14ac:dyDescent="0.3">
      <c r="A30" s="2" t="s">
        <v>11</v>
      </c>
      <c r="B30" s="2"/>
      <c r="C30" s="2"/>
      <c r="D30" s="2">
        <f>D29*D13</f>
        <v>10432.8340272</v>
      </c>
      <c r="E30" s="2">
        <f>E29*E13</f>
        <v>8340.2437482000005</v>
      </c>
      <c r="F30" s="2">
        <f>F29*F13</f>
        <v>7049.4580260000002</v>
      </c>
      <c r="G30" s="2">
        <f>G29*G13</f>
        <v>16301.717270748002</v>
      </c>
      <c r="I30" s="2"/>
    </row>
    <row r="31" spans="1:9" customFormat="1" x14ac:dyDescent="0.3">
      <c r="A31" s="2" t="s">
        <v>10</v>
      </c>
      <c r="B31" s="2"/>
      <c r="C31" s="2"/>
      <c r="D31" s="2">
        <f>SUM(D29:D30)*D19</f>
        <v>22472.538501440638</v>
      </c>
      <c r="E31" s="2">
        <f>SUM(E29:E30)*E19</f>
        <v>17965.056115545842</v>
      </c>
      <c r="F31" s="2">
        <f>SUM(F29:F30)*F19</f>
        <v>15184.677192271201</v>
      </c>
      <c r="G31" s="2">
        <f>SUM(G29:G30)*G19</f>
        <v>35114.233395391624</v>
      </c>
      <c r="I31" s="2"/>
    </row>
    <row r="33" spans="1:9" customFormat="1" x14ac:dyDescent="0.3">
      <c r="A33" s="2" t="s">
        <v>12</v>
      </c>
      <c r="B33" s="2"/>
      <c r="C33" s="2"/>
      <c r="D33" s="2"/>
      <c r="E33" s="2"/>
      <c r="F33" s="2"/>
      <c r="G33" s="2"/>
      <c r="I33" s="2"/>
    </row>
    <row r="34" spans="1:9" customFormat="1" x14ac:dyDescent="0.3">
      <c r="A34" s="2" t="s">
        <v>15</v>
      </c>
      <c r="B34" s="2"/>
      <c r="C34" s="2"/>
      <c r="D34" s="2">
        <v>2500</v>
      </c>
      <c r="E34" s="2">
        <v>2500</v>
      </c>
      <c r="F34" s="2">
        <v>2500</v>
      </c>
      <c r="G34" s="2">
        <v>2500</v>
      </c>
      <c r="I34" s="12"/>
    </row>
    <row r="35" spans="1:9" x14ac:dyDescent="0.3">
      <c r="A35" s="2" t="s">
        <v>27</v>
      </c>
      <c r="D35" s="16">
        <f>697.75*4</f>
        <v>2791</v>
      </c>
      <c r="E35" s="16">
        <f t="shared" ref="E35:G35" si="2">697.75*4</f>
        <v>2791</v>
      </c>
      <c r="F35" s="16">
        <f t="shared" si="2"/>
        <v>2791</v>
      </c>
      <c r="G35" s="16">
        <f t="shared" si="2"/>
        <v>2791</v>
      </c>
      <c r="I35" s="12"/>
    </row>
    <row r="36" spans="1:9" x14ac:dyDescent="0.3">
      <c r="A36" s="2" t="s">
        <v>32</v>
      </c>
      <c r="D36" s="16">
        <v>215</v>
      </c>
      <c r="E36" s="16">
        <v>215</v>
      </c>
      <c r="F36" s="16">
        <v>215</v>
      </c>
      <c r="G36" s="16">
        <v>215</v>
      </c>
      <c r="I36" s="12"/>
    </row>
    <row r="37" spans="1:9" x14ac:dyDescent="0.3">
      <c r="A37" s="2" t="s">
        <v>29</v>
      </c>
      <c r="D37" s="16">
        <f>148*4</f>
        <v>592</v>
      </c>
      <c r="E37" s="16">
        <f t="shared" ref="E37:G37" si="3">148*4</f>
        <v>592</v>
      </c>
      <c r="F37" s="16">
        <f t="shared" si="3"/>
        <v>592</v>
      </c>
      <c r="G37" s="16">
        <f t="shared" si="3"/>
        <v>592</v>
      </c>
      <c r="I37" s="12"/>
    </row>
    <row r="38" spans="1:9" x14ac:dyDescent="0.3">
      <c r="A38" s="2" t="s">
        <v>28</v>
      </c>
      <c r="D38" s="16">
        <f>287.5*4</f>
        <v>1150</v>
      </c>
      <c r="E38" s="16">
        <f t="shared" ref="E38:G38" si="4">287.5*4</f>
        <v>1150</v>
      </c>
      <c r="F38" s="16">
        <f t="shared" si="4"/>
        <v>1150</v>
      </c>
      <c r="G38" s="16">
        <f t="shared" si="4"/>
        <v>1150</v>
      </c>
      <c r="I38" s="12"/>
    </row>
    <row r="39" spans="1:9" x14ac:dyDescent="0.3">
      <c r="A39" s="2" t="s">
        <v>30</v>
      </c>
      <c r="D39" s="16">
        <f>3*4</f>
        <v>12</v>
      </c>
      <c r="E39" s="16">
        <f t="shared" ref="E39:G39" si="5">3*4</f>
        <v>12</v>
      </c>
      <c r="F39" s="16">
        <f t="shared" si="5"/>
        <v>12</v>
      </c>
      <c r="G39" s="16">
        <f t="shared" si="5"/>
        <v>12</v>
      </c>
      <c r="I39" s="12"/>
    </row>
    <row r="40" spans="1:9" x14ac:dyDescent="0.3">
      <c r="A40" s="2" t="s">
        <v>31</v>
      </c>
      <c r="D40" s="16">
        <f>7*4</f>
        <v>28</v>
      </c>
      <c r="E40" s="16">
        <f t="shared" ref="E40:G40" si="6">7*4</f>
        <v>28</v>
      </c>
      <c r="F40" s="16">
        <f t="shared" si="6"/>
        <v>28</v>
      </c>
      <c r="G40" s="16">
        <f t="shared" si="6"/>
        <v>28</v>
      </c>
      <c r="I40" s="12"/>
    </row>
    <row r="41" spans="1:9" ht="17" x14ac:dyDescent="0.6">
      <c r="A41" s="18" t="s">
        <v>34</v>
      </c>
      <c r="B41" s="18"/>
      <c r="C41" s="18"/>
      <c r="D41" s="7">
        <v>15000</v>
      </c>
      <c r="E41" s="7">
        <v>15000</v>
      </c>
      <c r="F41" s="7">
        <v>15000</v>
      </c>
      <c r="G41" s="7">
        <v>15000</v>
      </c>
      <c r="I41" s="12"/>
    </row>
    <row r="43" spans="1:9" s="6" customFormat="1" ht="17" x14ac:dyDescent="0.6">
      <c r="A43" s="6" t="s">
        <v>13</v>
      </c>
      <c r="D43" s="9">
        <f>SUM(D29:D41)</f>
        <v>590210.50212864066</v>
      </c>
      <c r="E43" s="9">
        <f>SUM(E29:E41)</f>
        <v>476298.10746374587</v>
      </c>
      <c r="F43" s="9">
        <f>SUM(F29:F41)</f>
        <v>406032.80321827123</v>
      </c>
      <c r="G43" s="9">
        <f>SUM(G29:G41)</f>
        <v>909689.45173013967</v>
      </c>
    </row>
    <row r="45" spans="1:9" ht="17" x14ac:dyDescent="0.6">
      <c r="A45" s="2" t="s">
        <v>35</v>
      </c>
      <c r="D45" s="7">
        <f>(D9*(1-D14))-D11-D12</f>
        <v>1442.26</v>
      </c>
      <c r="E45" s="7">
        <f>(E9*(1-E14))-E11-E12</f>
        <v>1442.26</v>
      </c>
      <c r="F45" s="7">
        <f>(F9*(1-F14))-F11-F12</f>
        <v>1442.26</v>
      </c>
      <c r="G45" s="7">
        <f>(G9*(1-G14))-G11-G12</f>
        <v>1442.26</v>
      </c>
      <c r="I45" s="12"/>
    </row>
    <row r="47" spans="1:9" ht="17" x14ac:dyDescent="0.6">
      <c r="A47" s="2" t="s">
        <v>14</v>
      </c>
      <c r="D47" s="10">
        <f>D43/D45</f>
        <v>409.22614655377026</v>
      </c>
      <c r="E47" s="10">
        <f>E43/E45</f>
        <v>330.24427458554345</v>
      </c>
      <c r="F47" s="10">
        <f>F43/F45</f>
        <v>281.52538600409861</v>
      </c>
      <c r="G47" s="10">
        <f>G43/G45</f>
        <v>630.73887629840647</v>
      </c>
      <c r="I47" s="12"/>
    </row>
    <row r="50" spans="1:1" x14ac:dyDescent="0.3">
      <c r="A50" s="13" t="s">
        <v>19</v>
      </c>
    </row>
    <row r="51" spans="1:1" x14ac:dyDescent="0.3">
      <c r="A51" s="13" t="s">
        <v>20</v>
      </c>
    </row>
    <row r="52" spans="1:1" x14ac:dyDescent="0.3">
      <c r="A52" s="13" t="s">
        <v>22</v>
      </c>
    </row>
    <row r="53" spans="1:1" x14ac:dyDescent="0.3">
      <c r="A53" s="13" t="s">
        <v>37</v>
      </c>
    </row>
    <row r="54" spans="1:1" x14ac:dyDescent="0.3">
      <c r="A54" s="13"/>
    </row>
  </sheetData>
  <mergeCells count="1">
    <mergeCell ref="A41:C41"/>
  </mergeCells>
  <hyperlinks>
    <hyperlink ref="A39" r:id="rId1" tooltip="Link til AFU" display="https://indberet.virk.dk/arbejdsmarkedets-fond-for-udstationerede/arbejdsmarkedets-fond-for-udstationerede-afu" xr:uid="{00000000-0004-0000-0000-000000000000}"/>
    <hyperlink ref="A40" r:id="rId2" tooltip="link til ny ferielov" display="https://indberet.virk.dk/ny-ferielov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7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opdateret satser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Møller Poulsen</dc:creator>
  <cp:lastModifiedBy>Helle Lindholm</cp:lastModifiedBy>
  <cp:lastPrinted>2020-03-03T13:43:45Z</cp:lastPrinted>
  <dcterms:created xsi:type="dcterms:W3CDTF">2015-11-05T12:46:01Z</dcterms:created>
  <dcterms:modified xsi:type="dcterms:W3CDTF">2021-01-06T11:32:51Z</dcterms:modified>
</cp:coreProperties>
</file>